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720" windowHeight="12225" tabRatio="848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<sst xmlns="http://schemas.openxmlformats.org/spreadsheetml/2006/main" count="475" uniqueCount="381">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</sst>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2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_-* #,##0_-;\-* #,##0_-;_-* &quot;-&quot;_-;_-@_-"/>
    <numFmt numFmtId="165" formatCode="_-* #,##0.00_-;\-* #,##0.00_-;_-* &quot;-&quot;??_-;_-@_-"/>
    <numFmt numFmtId="166" formatCode="#,##0\ &quot;ден.&quot;;\-#,##0\ &quot;ден.&quot;"/>
    <numFmt numFmtId="167" formatCode="#,##0\ &quot;ден.&quot;;[Red]\-#,##0\ &quot;ден.&quot;"/>
    <numFmt numFmtId="168" formatCode="#,##0.00\ &quot;ден.&quot;;\-#,##0.00\ &quot;ден.&quot;"/>
    <numFmt numFmtId="169" formatCode="#,##0.00\ &quot;ден.&quot;;[Red]\-#,##0.00\ &quot;ден.&quot;"/>
    <numFmt numFmtId="170" formatCode="_-* #,##0\ &quot;ден.&quot;_-;\-* #,##0\ &quot;ден.&quot;_-;_-* &quot;-&quot;\ &quot;ден.&quot;_-;_-@_-"/>
    <numFmt numFmtId="171" formatCode="_-* #,##0\ _д_е_н_._-;\-* #,##0\ _д_е_н_._-;_-* &quot;-&quot;\ _д_е_н_._-;_-@_-"/>
    <numFmt numFmtId="172" formatCode="_-* #,##0.00\ &quot;ден.&quot;_-;\-* #,##0.00\ &quot;ден.&quot;_-;_-* &quot;-&quot;??\ &quot;ден.&quot;_-;_-@_-"/>
    <numFmt numFmtId="173" formatCode="_-* #,##0.00\ _д_е_н_._-;\-* #,##0.00\ _д_е_н_._-;_-* &quot;-&quot;??\ _д_е_н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/dd/yy"/>
    <numFmt numFmtId="187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5" fillId="0" borderId="34" xfId="58" applyFont="1" applyBorder="1" applyAlignment="1">
      <alignment horizontal="center" vertical="top"/>
      <protection/>
    </xf>
    <xf numFmtId="0" fontId="15" fillId="0" borderId="35" xfId="58" applyFont="1" applyBorder="1" applyAlignment="1">
      <alignment horizontal="center" vertical="top"/>
      <protection/>
    </xf>
    <xf numFmtId="0" fontId="15" fillId="0" borderId="3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5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37" xfId="58" applyNumberFormat="1" applyFont="1" applyBorder="1" applyAlignment="1" applyProtection="1">
      <alignment horizontal="left" vertical="center"/>
      <protection locked="0"/>
    </xf>
    <xf numFmtId="49" fontId="3" fillId="0" borderId="38" xfId="58" applyNumberFormat="1" applyFont="1" applyBorder="1" applyAlignment="1" applyProtection="1">
      <alignment horizontal="left" vertical="center"/>
      <protection locked="0"/>
    </xf>
    <xf numFmtId="49" fontId="3" fillId="0" borderId="39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1">
      <selection activeCell="C18" sqref="C18:G19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10"/>
      <c r="B1" s="211"/>
      <c r="C1" s="211"/>
      <c r="D1" s="211"/>
      <c r="E1" s="211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213"/>
      <c r="Q1" s="213"/>
      <c r="R1" s="213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14"/>
      <c r="K6" s="214"/>
      <c r="L6" s="214"/>
      <c r="M6" s="214"/>
      <c r="N6" s="214"/>
      <c r="O6" s="214"/>
      <c r="P6" s="214"/>
      <c r="Q6" s="214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14"/>
      <c r="K7" s="214"/>
      <c r="L7" s="214"/>
      <c r="M7" s="214"/>
      <c r="N7" s="214"/>
      <c r="O7" s="214"/>
      <c r="P7" s="214"/>
      <c r="Q7" s="214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14"/>
      <c r="K8" s="214"/>
      <c r="L8" s="214"/>
      <c r="M8" s="214"/>
      <c r="N8" s="214"/>
      <c r="O8" s="214"/>
      <c r="P8" s="214"/>
      <c r="Q8" s="48"/>
      <c r="R8" s="42"/>
      <c r="U8" s="46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15" t="s">
        <v>311</v>
      </c>
      <c r="B9" s="216"/>
      <c r="C9" s="216"/>
      <c r="D9" s="216"/>
      <c r="E9" s="216"/>
      <c r="F9" s="216"/>
      <c r="G9" s="216"/>
      <c r="H9" s="217"/>
      <c r="I9" s="50"/>
      <c r="J9" s="214"/>
      <c r="K9" s="214"/>
      <c r="L9" s="214"/>
      <c r="M9" s="214"/>
      <c r="N9" s="214"/>
      <c r="O9" s="214"/>
      <c r="P9" s="214"/>
      <c r="Q9" s="214"/>
      <c r="R9" s="51"/>
      <c r="U9" s="46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15"/>
      <c r="B10" s="216"/>
      <c r="C10" s="216"/>
      <c r="D10" s="216"/>
      <c r="E10" s="216"/>
      <c r="F10" s="216"/>
      <c r="G10" s="216"/>
      <c r="H10" s="217"/>
      <c r="J10" s="214"/>
      <c r="K10" s="214"/>
      <c r="L10" s="214"/>
      <c r="M10" s="214"/>
      <c r="N10" s="214"/>
      <c r="O10" s="214"/>
      <c r="P10" s="214"/>
      <c r="Q10" s="214"/>
      <c r="U10" s="46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14"/>
      <c r="K11" s="214"/>
      <c r="L11" s="214"/>
      <c r="M11" s="214"/>
      <c r="N11" s="214"/>
      <c r="O11" s="214"/>
      <c r="P11" s="214"/>
      <c r="Q11" s="214"/>
      <c r="U11" s="46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14"/>
      <c r="K12" s="214"/>
      <c r="L12" s="214"/>
      <c r="M12" s="214"/>
      <c r="N12" s="214"/>
      <c r="O12" s="214"/>
      <c r="P12" s="214"/>
      <c r="Q12" s="214"/>
      <c r="U12" s="46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14"/>
      <c r="K13" s="214"/>
      <c r="L13" s="214"/>
      <c r="M13" s="214"/>
      <c r="N13" s="214"/>
      <c r="O13" s="214"/>
      <c r="P13" s="214"/>
      <c r="Q13" s="214"/>
      <c r="U13" s="46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14"/>
      <c r="K14" s="214"/>
      <c r="L14" s="214"/>
      <c r="M14" s="214"/>
      <c r="N14" s="214"/>
      <c r="O14" s="214"/>
      <c r="P14" s="214"/>
      <c r="Q14" s="214"/>
      <c r="U14" s="46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14"/>
      <c r="K15" s="214"/>
      <c r="L15" s="214"/>
      <c r="M15" s="214"/>
      <c r="N15" s="214"/>
      <c r="O15" s="214"/>
      <c r="P15" s="214"/>
      <c r="Q15" s="214"/>
      <c r="U15" s="46">
        <v>2022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14"/>
      <c r="K16" s="214"/>
      <c r="L16" s="214"/>
      <c r="M16" s="214"/>
      <c r="N16" s="214"/>
      <c r="O16" s="214"/>
      <c r="P16" s="214"/>
      <c r="Q16" s="214"/>
      <c r="U16" s="46">
        <v>2023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18"/>
      <c r="K17" s="218"/>
      <c r="L17" s="218"/>
      <c r="M17" s="218"/>
      <c r="N17" s="218"/>
      <c r="O17" s="218"/>
      <c r="P17" s="218"/>
      <c r="Q17" s="218"/>
      <c r="U17" s="46">
        <v>2024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19" t="s">
        <v>380</v>
      </c>
      <c r="D18" s="220"/>
      <c r="E18" s="220"/>
      <c r="F18" s="220"/>
      <c r="G18" s="221"/>
      <c r="H18" s="45"/>
      <c r="I18" s="37"/>
      <c r="J18" s="222"/>
      <c r="K18" s="222"/>
      <c r="L18" s="222"/>
      <c r="M18" s="222"/>
      <c r="N18" s="222"/>
      <c r="O18" s="222"/>
      <c r="P18" s="222"/>
      <c r="Q18" s="222"/>
      <c r="U18" s="46">
        <v>2025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23">
        <v>5168660</v>
      </c>
      <c r="D19" s="224"/>
      <c r="E19" s="224"/>
      <c r="F19" s="224"/>
      <c r="G19" s="225"/>
      <c r="H19" s="41"/>
      <c r="I19" s="37"/>
      <c r="J19" s="226"/>
      <c r="K19" s="226"/>
      <c r="L19" s="226"/>
      <c r="M19" s="226"/>
      <c r="N19" s="226"/>
      <c r="O19" s="226"/>
      <c r="P19" s="226"/>
      <c r="Q19" s="226"/>
      <c r="R19" s="37"/>
      <c r="U19" s="46">
        <v>2026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46">
        <v>2027</v>
      </c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26"/>
      <c r="K21" s="226"/>
      <c r="L21" s="226"/>
      <c r="M21" s="226"/>
      <c r="N21" s="226"/>
      <c r="O21" s="226"/>
      <c r="P21" s="226"/>
      <c r="Q21" s="226"/>
      <c r="R21" s="37"/>
      <c r="U21" s="46">
        <v>2028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26"/>
      <c r="K22" s="226"/>
      <c r="L22" s="226"/>
      <c r="M22" s="226"/>
      <c r="N22" s="226"/>
      <c r="O22" s="226"/>
      <c r="P22" s="226"/>
      <c r="Q22" s="226"/>
      <c r="U22" s="46">
        <v>2029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2022</v>
      </c>
      <c r="D23" s="197"/>
      <c r="E23" s="197"/>
      <c r="F23" s="197"/>
      <c r="G23" s="198"/>
      <c r="H23" s="41"/>
      <c r="J23" s="226"/>
      <c r="K23" s="226"/>
      <c r="L23" s="226"/>
      <c r="M23" s="226"/>
      <c r="N23" s="226"/>
      <c r="O23" s="226"/>
      <c r="P23" s="226"/>
      <c r="Q23" s="226"/>
      <c r="U23" s="46">
        <v>2030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26"/>
      <c r="K24" s="226"/>
      <c r="L24" s="226"/>
      <c r="M24" s="226"/>
      <c r="N24" s="226"/>
      <c r="O24" s="226"/>
      <c r="P24" s="226"/>
      <c r="Q24" s="226"/>
      <c r="U24" s="46">
        <v>2031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2"/>
      <c r="K25" s="222"/>
      <c r="L25" s="222"/>
      <c r="M25" s="222"/>
      <c r="N25" s="222"/>
      <c r="O25" s="222"/>
      <c r="P25" s="222"/>
      <c r="Q25" s="222"/>
      <c r="U25" s="46">
        <v>2032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26"/>
      <c r="K26" s="226"/>
      <c r="L26" s="226"/>
      <c r="M26" s="226"/>
      <c r="N26" s="226"/>
      <c r="O26" s="226"/>
      <c r="P26" s="226"/>
      <c r="Q26" s="226"/>
      <c r="U26" s="46">
        <v>2033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26"/>
      <c r="K27" s="226"/>
      <c r="L27" s="226"/>
      <c r="M27" s="226"/>
      <c r="N27" s="226"/>
      <c r="O27" s="226"/>
      <c r="P27" s="226"/>
      <c r="Q27" s="226"/>
      <c r="U27" s="46">
        <v>2034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27"/>
      <c r="C28" s="227"/>
      <c r="D28" s="227"/>
      <c r="E28" s="227"/>
      <c r="F28" s="227"/>
      <c r="G28" s="227"/>
      <c r="H28" s="228"/>
      <c r="J28" s="226"/>
      <c r="K28" s="226"/>
      <c r="L28" s="226"/>
      <c r="M28" s="226"/>
      <c r="N28" s="226"/>
      <c r="O28" s="226"/>
      <c r="P28" s="226"/>
      <c r="Q28" s="226"/>
      <c r="U28" s="46">
        <v>2035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29" t="s">
        <v>323</v>
      </c>
      <c r="C29" s="229"/>
      <c r="D29" s="229"/>
      <c r="E29" s="229"/>
      <c r="F29" s="229"/>
      <c r="G29" s="229"/>
      <c r="H29" s="230"/>
      <c r="J29" s="226"/>
      <c r="K29" s="226"/>
      <c r="L29" s="226"/>
      <c r="M29" s="226"/>
      <c r="N29" s="226"/>
      <c r="O29" s="226"/>
      <c r="P29" s="226"/>
      <c r="Q29" s="226"/>
      <c r="U29" s="46">
        <v>2036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29" t="s">
        <v>319</v>
      </c>
      <c r="C30" s="229"/>
      <c r="D30" s="229"/>
      <c r="E30" s="229"/>
      <c r="F30" s="229"/>
      <c r="G30" s="229"/>
      <c r="H30" s="230"/>
      <c r="J30" s="231"/>
      <c r="K30" s="231"/>
      <c r="L30" s="231"/>
      <c r="M30" s="231"/>
      <c r="N30" s="231"/>
      <c r="O30" s="231"/>
      <c r="P30" s="231"/>
      <c r="Q30" s="231"/>
      <c r="U30" s="46">
        <v>2037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29" t="s">
        <v>324</v>
      </c>
      <c r="C31" s="229"/>
      <c r="D31" s="229"/>
      <c r="E31" s="229"/>
      <c r="F31" s="229"/>
      <c r="G31" s="229"/>
      <c r="H31" s="230"/>
      <c r="J31" s="231"/>
      <c r="K31" s="231"/>
      <c r="L31" s="231"/>
      <c r="M31" s="231"/>
      <c r="N31" s="231"/>
      <c r="O31" s="231"/>
      <c r="P31" s="231"/>
      <c r="Q31" s="231"/>
      <c r="U31" s="46">
        <v>2038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29" t="s">
        <v>325</v>
      </c>
      <c r="C32" s="229"/>
      <c r="D32" s="229"/>
      <c r="E32" s="229"/>
      <c r="F32" s="229"/>
      <c r="G32" s="229"/>
      <c r="H32" s="230"/>
      <c r="U32" s="46">
        <v>2039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31"/>
      <c r="K33" s="231"/>
      <c r="L33" s="231"/>
      <c r="M33" s="231"/>
      <c r="N33" s="231"/>
      <c r="O33" s="231"/>
      <c r="P33" s="231"/>
      <c r="Q33" s="231"/>
      <c r="U33" s="46">
        <v>2040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31"/>
      <c r="K34" s="231"/>
      <c r="L34" s="231"/>
      <c r="M34" s="231"/>
      <c r="N34" s="231"/>
      <c r="O34" s="231"/>
      <c r="P34" s="231"/>
      <c r="Q34" s="231"/>
      <c r="U34" s="46">
        <v>2041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31"/>
      <c r="K35" s="231"/>
      <c r="L35" s="231"/>
      <c r="M35" s="231"/>
      <c r="N35" s="231"/>
      <c r="O35" s="231"/>
      <c r="P35" s="231"/>
      <c r="Q35" s="231"/>
      <c r="U35" s="46">
        <v>2042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31"/>
      <c r="K36" s="231"/>
      <c r="L36" s="231"/>
      <c r="M36" s="231"/>
      <c r="N36" s="231"/>
      <c r="O36" s="231"/>
      <c r="P36" s="231"/>
      <c r="Q36" s="231"/>
      <c r="U36" s="46">
        <v>2043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31"/>
      <c r="K37" s="231"/>
      <c r="L37" s="231"/>
      <c r="M37" s="231"/>
      <c r="N37" s="231"/>
      <c r="O37" s="231"/>
      <c r="P37" s="231"/>
      <c r="Q37" s="231"/>
      <c r="U37" s="46">
        <v>2044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31"/>
      <c r="K38" s="231"/>
      <c r="L38" s="231"/>
      <c r="M38" s="231"/>
      <c r="N38" s="231"/>
      <c r="O38" s="231"/>
      <c r="P38" s="231"/>
      <c r="Q38" s="231"/>
      <c r="U38" s="46">
        <v>2045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31"/>
      <c r="K39" s="231"/>
      <c r="L39" s="231"/>
      <c r="M39" s="231"/>
      <c r="N39" s="231"/>
      <c r="O39" s="231"/>
      <c r="P39" s="231"/>
      <c r="Q39" s="231"/>
      <c r="U39" s="46">
        <v>2046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31"/>
      <c r="K40" s="231"/>
      <c r="L40" s="231"/>
      <c r="M40" s="231"/>
      <c r="N40" s="231"/>
      <c r="O40" s="231"/>
      <c r="P40" s="231"/>
      <c r="Q40" s="231"/>
      <c r="U40" s="46">
        <v>2047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46">
        <v>2048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46">
        <v>2049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46">
        <v>2050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46">
        <v>2051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46">
        <v>2052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46">
        <v>2053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46">
        <v>2054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46">
        <v>2055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46">
        <v>2056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46">
        <v>2057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46">
        <v>2058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46">
        <v>2059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46">
        <v>2060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46">
        <v>2061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46">
        <v>2062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46">
        <v>2063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46">
        <v>2064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46">
        <v>2065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46">
        <v>2066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46">
        <v>2067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46">
        <v>2068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46">
        <v>2069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46">
        <v>2070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46">
        <v>2071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46">
        <v>2072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46">
        <v>2073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46">
        <v>2074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46">
        <v>2075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46">
        <v>2076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46">
        <v>2077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46">
        <v>2078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46">
        <v>2079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46">
        <v>2080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46">
        <v>2081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46">
        <v>2082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46">
        <v>2083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46">
        <v>2084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46">
        <v>2085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46">
        <v>2086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46">
        <v>2087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46">
        <v>2088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46">
        <v>2089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46">
        <v>2090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46">
        <v>2091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46">
        <v>2092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46">
        <v>2093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46">
        <v>2094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6">
        <v>2095</v>
      </c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1:255" ht="12.75">
      <c r="U89" s="46">
        <v>2096</v>
      </c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1:255" ht="12.75">
      <c r="U90" s="46">
        <v>2097</v>
      </c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1:255" ht="12.75">
      <c r="U91" s="46">
        <v>2098</v>
      </c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1:255" ht="12.75">
      <c r="U92" s="46">
        <v>2099</v>
      </c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1:255" ht="12.75">
      <c r="U93" s="46">
        <v>2100</v>
      </c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85" zoomScaleNormal="85" zoomScalePageLayoutView="0" workbookViewId="0" topLeftCell="A1">
      <selection activeCell="A13" sqref="A13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2022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14300287</v>
      </c>
      <c r="C11" s="70">
        <f>C12+C13+C18+C19+C25+C26</f>
        <v>14408447</v>
      </c>
      <c r="D11" s="70">
        <f aca="true" t="shared" si="0" ref="D11:D35">IF(B11&lt;=0,0,C11/B11*100)</f>
        <v>100.756348456503</v>
      </c>
      <c r="F11" s="106"/>
    </row>
    <row r="12" spans="1:6" ht="14.25" thickBot="1" thickTop="1">
      <c r="A12" s="82" t="s">
        <v>160</v>
      </c>
      <c r="B12" s="89">
        <v>2793678</v>
      </c>
      <c r="C12" s="89">
        <v>2565910</v>
      </c>
      <c r="D12" s="70">
        <f t="shared" si="0"/>
        <v>91.84702030799541</v>
      </c>
      <c r="F12" s="106"/>
    </row>
    <row r="13" spans="1:6" ht="14.25" thickBot="1" thickTop="1">
      <c r="A13" s="82" t="s">
        <v>294</v>
      </c>
      <c r="B13" s="70">
        <f>SUM(B14:B17)</f>
        <v>10811462</v>
      </c>
      <c r="C13" s="70">
        <f>SUM(C14:C17)</f>
        <v>10960298</v>
      </c>
      <c r="D13" s="70">
        <f t="shared" si="0"/>
        <v>101.37665007748258</v>
      </c>
      <c r="F13" s="106"/>
    </row>
    <row r="14" spans="1:6" ht="14.25" thickBot="1" thickTop="1">
      <c r="A14" s="83" t="s">
        <v>298</v>
      </c>
      <c r="B14" s="72">
        <v>3123397</v>
      </c>
      <c r="C14" s="72">
        <v>3045862</v>
      </c>
      <c r="D14" s="71">
        <f t="shared" si="0"/>
        <v>97.51760663149769</v>
      </c>
      <c r="F14" s="106"/>
    </row>
    <row r="15" spans="1:6" ht="27" thickBot="1" thickTop="1">
      <c r="A15" s="83" t="s">
        <v>259</v>
      </c>
      <c r="B15" s="72">
        <v>6446232</v>
      </c>
      <c r="C15" s="72">
        <v>6043231</v>
      </c>
      <c r="D15" s="71">
        <f t="shared" si="0"/>
        <v>93.74827030736715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1241833</v>
      </c>
      <c r="C17" s="72">
        <v>1871205</v>
      </c>
      <c r="D17" s="71">
        <f t="shared" si="0"/>
        <v>150.6808886541105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225297</v>
      </c>
      <c r="C19" s="70">
        <f>SUM(C20:C24)</f>
        <v>224242</v>
      </c>
      <c r="D19" s="70">
        <f t="shared" si="0"/>
        <v>99.53172922852946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9765</v>
      </c>
      <c r="C22" s="72">
        <v>7235</v>
      </c>
      <c r="D22" s="71">
        <f t="shared" si="0"/>
        <v>74.09114183307732</v>
      </c>
      <c r="F22" s="106"/>
    </row>
    <row r="23" spans="1:6" ht="14.25" thickBot="1" thickTop="1">
      <c r="A23" s="83" t="s">
        <v>164</v>
      </c>
      <c r="B23" s="72">
        <v>215532</v>
      </c>
      <c r="C23" s="72">
        <v>217007</v>
      </c>
      <c r="D23" s="71">
        <f t="shared" si="0"/>
        <v>100.68435313549729</v>
      </c>
      <c r="F23" s="106"/>
    </row>
    <row r="24" spans="1:6" ht="14.25" thickBot="1" thickTop="1">
      <c r="A24" s="83" t="s">
        <v>262</v>
      </c>
      <c r="B24" s="72"/>
      <c r="C24" s="72"/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89">
        <v>469850</v>
      </c>
      <c r="C25" s="89">
        <v>657997</v>
      </c>
      <c r="D25" s="70">
        <f t="shared" si="0"/>
        <v>140.04405661381293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5583236</v>
      </c>
      <c r="C27" s="70">
        <f>SUM(C28:C33)</f>
        <v>6428455</v>
      </c>
      <c r="D27" s="70">
        <f t="shared" si="0"/>
        <v>115.13851465350919</v>
      </c>
      <c r="F27" s="106"/>
    </row>
    <row r="28" spans="1:6" ht="14.25" thickBot="1" thickTop="1">
      <c r="A28" s="84" t="s">
        <v>166</v>
      </c>
      <c r="B28" s="72">
        <v>497731</v>
      </c>
      <c r="C28" s="72">
        <v>482869</v>
      </c>
      <c r="D28" s="71">
        <f t="shared" si="0"/>
        <v>97.0140497578009</v>
      </c>
      <c r="F28" s="106"/>
    </row>
    <row r="29" spans="1:6" ht="15.75" customHeight="1" thickBot="1" thickTop="1">
      <c r="A29" s="84" t="s">
        <v>167</v>
      </c>
      <c r="B29" s="72">
        <v>2621676</v>
      </c>
      <c r="C29" s="72">
        <v>2850164</v>
      </c>
      <c r="D29" s="71">
        <f t="shared" si="0"/>
        <v>108.71534087354806</v>
      </c>
      <c r="F29" s="106"/>
    </row>
    <row r="30" spans="1:6" ht="14.25" thickBot="1" thickTop="1">
      <c r="A30" s="84" t="s">
        <v>168</v>
      </c>
      <c r="B30" s="72">
        <v>229509</v>
      </c>
      <c r="C30" s="72">
        <v>225377</v>
      </c>
      <c r="D30" s="71">
        <f t="shared" si="0"/>
        <v>98.19963487270653</v>
      </c>
      <c r="F30" s="106"/>
    </row>
    <row r="31" spans="1:6" ht="14.25" thickBot="1" thickTop="1">
      <c r="A31" s="84" t="s">
        <v>169</v>
      </c>
      <c r="B31" s="72">
        <v>677897</v>
      </c>
      <c r="C31" s="72">
        <v>978645</v>
      </c>
      <c r="D31" s="71">
        <f t="shared" si="0"/>
        <v>144.36485188752863</v>
      </c>
      <c r="F31" s="106"/>
    </row>
    <row r="32" spans="1:6" ht="14.25" thickBot="1" thickTop="1">
      <c r="A32" s="84" t="s">
        <v>170</v>
      </c>
      <c r="B32" s="72">
        <v>1291406</v>
      </c>
      <c r="C32" s="72">
        <v>1663327</v>
      </c>
      <c r="D32" s="71">
        <f t="shared" si="0"/>
        <v>128.79969583539182</v>
      </c>
      <c r="F32" s="106"/>
    </row>
    <row r="33" spans="1:6" ht="14.25" thickBot="1" thickTop="1">
      <c r="A33" s="84" t="s">
        <v>302</v>
      </c>
      <c r="B33" s="72">
        <v>265017</v>
      </c>
      <c r="C33" s="72">
        <v>228073</v>
      </c>
      <c r="D33" s="71">
        <f t="shared" si="0"/>
        <v>86.05976220393408</v>
      </c>
      <c r="F33" s="106"/>
    </row>
    <row r="34" spans="1:6" ht="14.25" thickBot="1" thickTop="1">
      <c r="A34" s="85" t="s">
        <v>173</v>
      </c>
      <c r="B34" s="70">
        <f>B11+B27</f>
        <v>19883523</v>
      </c>
      <c r="C34" s="70">
        <f>C11+C27</f>
        <v>20836902</v>
      </c>
      <c r="D34" s="70">
        <f t="shared" si="0"/>
        <v>104.7948193084294</v>
      </c>
      <c r="F34" s="106"/>
    </row>
    <row r="35" spans="1:6" ht="14.25" thickBot="1" thickTop="1">
      <c r="A35" s="36" t="s">
        <v>171</v>
      </c>
      <c r="B35" s="72"/>
      <c r="C35" s="72"/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15861159</v>
      </c>
      <c r="C37" s="70">
        <f>(SUM(C38:C41))</f>
        <v>14915541</v>
      </c>
      <c r="D37" s="70">
        <f aca="true" t="shared" si="1" ref="D37:D57">IF(B37&lt;=0,0,C37/B37*100)</f>
        <v>94.03815320179314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8516581</v>
      </c>
      <c r="C40" s="72">
        <v>7570963</v>
      </c>
      <c r="D40" s="71">
        <f t="shared" si="1"/>
        <v>88.89674154452356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4022364</v>
      </c>
      <c r="C42" s="70">
        <f>C43+C51</f>
        <v>5921361</v>
      </c>
      <c r="D42" s="70">
        <f t="shared" si="1"/>
        <v>147.21096847525484</v>
      </c>
      <c r="F42" s="106"/>
    </row>
    <row r="43" spans="1:6" ht="14.25" thickBot="1" thickTop="1">
      <c r="A43" s="85" t="s">
        <v>178</v>
      </c>
      <c r="B43" s="70">
        <f>SUM(B44:B50)</f>
        <v>3122612</v>
      </c>
      <c r="C43" s="70">
        <f>SUM(C44:C50)</f>
        <v>5146890</v>
      </c>
      <c r="D43" s="70">
        <f t="shared" si="1"/>
        <v>164.82643376762786</v>
      </c>
      <c r="F43" s="106"/>
    </row>
    <row r="44" spans="1:6" ht="14.25" thickBot="1" thickTop="1">
      <c r="A44" s="83" t="s">
        <v>179</v>
      </c>
      <c r="B44" s="72">
        <v>1326664</v>
      </c>
      <c r="C44" s="72">
        <v>1683734</v>
      </c>
      <c r="D44" s="71">
        <f t="shared" si="1"/>
        <v>126.91487822086074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66064</v>
      </c>
      <c r="C46" s="72">
        <v>28572</v>
      </c>
      <c r="D46" s="71">
        <f t="shared" si="1"/>
        <v>43.24897069508356</v>
      </c>
      <c r="F46" s="102"/>
    </row>
    <row r="47" spans="1:6" ht="14.25" thickBot="1" thickTop="1">
      <c r="A47" s="84" t="s">
        <v>181</v>
      </c>
      <c r="B47" s="72">
        <v>39569</v>
      </c>
      <c r="C47" s="72">
        <v>104144</v>
      </c>
      <c r="D47" s="71">
        <f t="shared" si="1"/>
        <v>263.1959362126918</v>
      </c>
      <c r="F47" s="102"/>
    </row>
    <row r="48" spans="1:4" ht="14.25" thickBot="1" thickTop="1">
      <c r="A48" s="84" t="s">
        <v>267</v>
      </c>
      <c r="B48" s="72">
        <v>492628</v>
      </c>
      <c r="C48" s="72">
        <v>2260649</v>
      </c>
      <c r="D48" s="71">
        <f t="shared" si="1"/>
        <v>458.89575907175396</v>
      </c>
    </row>
    <row r="49" spans="1:4" ht="14.25" thickBot="1" thickTop="1">
      <c r="A49" s="84" t="s">
        <v>303</v>
      </c>
      <c r="B49" s="72">
        <v>1197687</v>
      </c>
      <c r="C49" s="72">
        <v>1069791</v>
      </c>
      <c r="D49" s="71">
        <f t="shared" si="1"/>
        <v>89.32141703132788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899752</v>
      </c>
      <c r="C51" s="70">
        <f>SUM(C52:C55)</f>
        <v>774471</v>
      </c>
      <c r="D51" s="70">
        <f t="shared" si="1"/>
        <v>86.07605206768088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777819</v>
      </c>
      <c r="C53" s="72">
        <v>655540</v>
      </c>
      <c r="D53" s="71">
        <f t="shared" si="1"/>
        <v>84.27924748559755</v>
      </c>
    </row>
    <row r="54" spans="1:4" ht="14.25" thickBot="1" thickTop="1">
      <c r="A54" s="84" t="s">
        <v>215</v>
      </c>
      <c r="B54" s="72">
        <v>64281</v>
      </c>
      <c r="C54" s="72">
        <v>74905</v>
      </c>
      <c r="D54" s="71">
        <f t="shared" si="1"/>
        <v>116.52743423406606</v>
      </c>
    </row>
    <row r="55" spans="1:4" ht="14.25" thickBot="1" thickTop="1">
      <c r="A55" s="84" t="s">
        <v>301</v>
      </c>
      <c r="B55" s="72">
        <v>57652</v>
      </c>
      <c r="C55" s="72">
        <v>44026</v>
      </c>
      <c r="D55" s="71">
        <f t="shared" si="1"/>
        <v>76.36508707416915</v>
      </c>
    </row>
    <row r="56" spans="1:4" ht="14.25" thickBot="1" thickTop="1">
      <c r="A56" s="82" t="s">
        <v>265</v>
      </c>
      <c r="B56" s="70">
        <f>B37+B42</f>
        <v>19883523</v>
      </c>
      <c r="C56" s="70">
        <f>C37+C42</f>
        <v>20836902</v>
      </c>
      <c r="D56" s="70">
        <f t="shared" si="1"/>
        <v>104.7948193084294</v>
      </c>
    </row>
    <row r="57" spans="1:4" ht="14.25" thickBot="1" thickTop="1">
      <c r="A57" s="36" t="s">
        <v>185</v>
      </c>
      <c r="B57" s="72"/>
      <c r="C57" s="72"/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">
      <selection activeCell="B44" sqref="B44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2022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5432367</v>
      </c>
      <c r="D11" s="70">
        <f>D12+D18+D19</f>
        <v>5932884</v>
      </c>
      <c r="E11" s="70">
        <f>IF(C11&lt;=0,0,D11/C11*100)</f>
        <v>109.21360799077087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5391016</v>
      </c>
      <c r="D12" s="71">
        <f>SUM(D13:D14)</f>
        <v>5872399</v>
      </c>
      <c r="E12" s="71">
        <f aca="true" t="shared" si="0" ref="E12:E49">IF(C12&lt;=0,0,D12/C12*100)</f>
        <v>108.92935580232002</v>
      </c>
      <c r="G12" s="106"/>
    </row>
    <row r="13" spans="1:7" ht="14.25" thickBot="1" thickTop="1">
      <c r="A13" s="69" t="s">
        <v>245</v>
      </c>
      <c r="B13" s="90" t="s">
        <v>12</v>
      </c>
      <c r="C13" s="72">
        <v>5189852</v>
      </c>
      <c r="D13" s="72">
        <v>5681921</v>
      </c>
      <c r="E13" s="71">
        <f t="shared" si="0"/>
        <v>109.48136864018474</v>
      </c>
      <c r="G13" s="106"/>
    </row>
    <row r="14" spans="1:7" ht="14.25" thickBot="1" thickTop="1">
      <c r="A14" s="69" t="s">
        <v>246</v>
      </c>
      <c r="B14" s="90" t="s">
        <v>13</v>
      </c>
      <c r="C14" s="72">
        <v>201164</v>
      </c>
      <c r="D14" s="72">
        <v>190478</v>
      </c>
      <c r="E14" s="71">
        <f t="shared" si="0"/>
        <v>94.68791632697699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41351</v>
      </c>
      <c r="D19" s="72">
        <v>60485</v>
      </c>
      <c r="E19" s="71">
        <f t="shared" si="0"/>
        <v>146.27215786800804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4427990.906</v>
      </c>
      <c r="D20" s="70">
        <f>SUM(D21:D31)</f>
        <v>5031019</v>
      </c>
      <c r="E20" s="70">
        <f t="shared" si="0"/>
        <v>113.61854861045191</v>
      </c>
      <c r="G20" s="106"/>
    </row>
    <row r="21" spans="1:7" ht="14.25" thickBot="1" thickTop="1">
      <c r="A21" s="69">
        <v>9</v>
      </c>
      <c r="B21" s="91" t="s">
        <v>248</v>
      </c>
      <c r="C21" s="72">
        <v>853246</v>
      </c>
      <c r="D21" s="72">
        <v>1228499</v>
      </c>
      <c r="E21" s="71">
        <f t="shared" si="0"/>
        <v>143.97946196056003</v>
      </c>
      <c r="G21" s="106"/>
    </row>
    <row r="22" spans="1:7" ht="14.25" thickBot="1" thickTop="1">
      <c r="A22" s="69">
        <v>10</v>
      </c>
      <c r="B22" s="91" t="s">
        <v>273</v>
      </c>
      <c r="C22" s="72">
        <v>116052</v>
      </c>
      <c r="D22" s="72">
        <v>250594</v>
      </c>
      <c r="E22" s="71">
        <f t="shared" si="0"/>
        <v>215.9325130114087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1201635</v>
      </c>
      <c r="D24" s="72">
        <v>1139270</v>
      </c>
      <c r="E24" s="71">
        <f t="shared" si="0"/>
        <v>94.80998805793772</v>
      </c>
      <c r="G24" s="106"/>
    </row>
    <row r="25" spans="1:7" ht="14.25" thickBot="1" thickTop="1">
      <c r="A25" s="69">
        <v>13</v>
      </c>
      <c r="B25" s="91" t="s">
        <v>276</v>
      </c>
      <c r="C25" s="72">
        <v>328501</v>
      </c>
      <c r="D25" s="72">
        <v>348122</v>
      </c>
      <c r="E25" s="71">
        <f t="shared" si="0"/>
        <v>105.97288897141866</v>
      </c>
      <c r="G25" s="106"/>
    </row>
    <row r="26" spans="1:7" ht="14.25" thickBot="1" thickTop="1">
      <c r="A26" s="69">
        <v>14</v>
      </c>
      <c r="B26" s="91" t="s">
        <v>2</v>
      </c>
      <c r="C26" s="72">
        <v>517419</v>
      </c>
      <c r="D26" s="72">
        <v>517082</v>
      </c>
      <c r="E26" s="71">
        <f t="shared" si="0"/>
        <v>99.93486903264086</v>
      </c>
      <c r="G26" s="106"/>
    </row>
    <row r="27" spans="1:7" ht="14.25" thickBot="1" thickTop="1">
      <c r="A27" s="69">
        <v>15</v>
      </c>
      <c r="B27" s="90" t="s">
        <v>277</v>
      </c>
      <c r="C27" s="72">
        <v>1315879</v>
      </c>
      <c r="D27" s="72">
        <v>1447704</v>
      </c>
      <c r="E27" s="71">
        <f t="shared" si="0"/>
        <v>110.01801837402982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81982</v>
      </c>
      <c r="D29" s="72">
        <v>84714</v>
      </c>
      <c r="E29" s="71">
        <f t="shared" si="0"/>
        <v>103.33243882803542</v>
      </c>
      <c r="G29" s="106"/>
    </row>
    <row r="30" spans="1:7" ht="14.25" thickBot="1" thickTop="1">
      <c r="A30" s="69">
        <v>18</v>
      </c>
      <c r="B30" s="91" t="s">
        <v>249</v>
      </c>
      <c r="C30" s="72">
        <v>9885</v>
      </c>
      <c r="D30" s="72">
        <v>14177</v>
      </c>
      <c r="E30" s="71">
        <f t="shared" si="0"/>
        <v>143.41932220536165</v>
      </c>
      <c r="G30" s="106"/>
    </row>
    <row r="31" spans="1:7" ht="14.25" thickBot="1" thickTop="1">
      <c r="A31" s="69">
        <v>19</v>
      </c>
      <c r="B31" s="90" t="s">
        <v>280</v>
      </c>
      <c r="C31" s="72">
        <v>3391.906</v>
      </c>
      <c r="D31" s="72">
        <v>857</v>
      </c>
      <c r="E31" s="71">
        <f t="shared" si="0"/>
        <v>25.26603036758684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1004376.0939999996</v>
      </c>
      <c r="D32" s="74">
        <f>D11-D20-D16+D17</f>
        <v>901865</v>
      </c>
      <c r="E32" s="74">
        <f t="shared" si="0"/>
        <v>89.79355496288828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29634</v>
      </c>
      <c r="D33" s="74">
        <f>D34+D35+D36</f>
        <v>14054</v>
      </c>
      <c r="E33" s="70">
        <f t="shared" si="0"/>
        <v>47.4252547749207</v>
      </c>
      <c r="G33" s="106"/>
    </row>
    <row r="34" spans="1:7" ht="14.25" thickBot="1" thickTop="1">
      <c r="A34" s="69" t="s">
        <v>288</v>
      </c>
      <c r="B34" s="90" t="s">
        <v>250</v>
      </c>
      <c r="C34" s="72">
        <v>29634</v>
      </c>
      <c r="D34" s="72">
        <v>14054</v>
      </c>
      <c r="E34" s="71">
        <f t="shared" si="0"/>
        <v>47.4252547749207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29325</v>
      </c>
      <c r="D37" s="70">
        <f>D38+D39+D40</f>
        <v>29826</v>
      </c>
      <c r="E37" s="70">
        <f t="shared" si="0"/>
        <v>101.7084398976982</v>
      </c>
      <c r="G37" s="106"/>
    </row>
    <row r="38" spans="1:7" ht="14.25" thickBot="1" thickTop="1">
      <c r="A38" s="69" t="s">
        <v>291</v>
      </c>
      <c r="B38" s="90" t="s">
        <v>252</v>
      </c>
      <c r="C38" s="72">
        <v>29325</v>
      </c>
      <c r="D38" s="72">
        <v>29826</v>
      </c>
      <c r="E38" s="71">
        <f t="shared" si="0"/>
        <v>101.7084398976982</v>
      </c>
      <c r="G38" s="106"/>
    </row>
    <row r="39" spans="1:7" ht="14.25" thickBot="1" thickTop="1">
      <c r="A39" s="69" t="s">
        <v>292</v>
      </c>
      <c r="B39" s="90" t="s">
        <v>253</v>
      </c>
      <c r="C39" s="72"/>
      <c r="D39" s="72"/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1004685.0939999996</v>
      </c>
      <c r="D41" s="70">
        <f>D32+D33-D37</f>
        <v>886093</v>
      </c>
      <c r="E41" s="70">
        <f t="shared" si="0"/>
        <v>88.19609301379765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1004685.0939999996</v>
      </c>
      <c r="D43" s="70">
        <f>D41+D42</f>
        <v>886093</v>
      </c>
      <c r="E43" s="70">
        <f t="shared" si="0"/>
        <v>88.19609301379765</v>
      </c>
    </row>
    <row r="44" spans="1:5" ht="14.25" thickBot="1" thickTop="1">
      <c r="A44" s="69">
        <v>26</v>
      </c>
      <c r="B44" s="91" t="s">
        <v>5</v>
      </c>
      <c r="C44" s="72">
        <v>117939</v>
      </c>
      <c r="D44" s="72">
        <v>109731</v>
      </c>
      <c r="E44" s="71">
        <f t="shared" si="0"/>
        <v>93.04047007351258</v>
      </c>
    </row>
    <row r="45" spans="1:5" ht="14.25" thickBot="1" thickTop="1">
      <c r="A45" s="69">
        <v>27</v>
      </c>
      <c r="B45" s="92" t="s">
        <v>18</v>
      </c>
      <c r="C45" s="70">
        <f>C43-C44</f>
        <v>886746.0939999996</v>
      </c>
      <c r="D45" s="70">
        <f>D43-D44</f>
        <v>776362</v>
      </c>
      <c r="E45" s="70">
        <f t="shared" si="0"/>
        <v>87.55178119792207</v>
      </c>
    </row>
    <row r="46" spans="1:5" ht="14.25" thickBot="1" thickTop="1">
      <c r="A46" s="69">
        <v>28</v>
      </c>
      <c r="B46" s="93" t="s">
        <v>6</v>
      </c>
      <c r="C46" s="72">
        <v>384257</v>
      </c>
      <c r="D46" s="72">
        <v>336424</v>
      </c>
      <c r="E46" s="71">
        <f t="shared" si="0"/>
        <v>87.55182078660896</v>
      </c>
    </row>
    <row r="47" spans="1:5" ht="27" thickBot="1" thickTop="1">
      <c r="A47" s="69">
        <v>29</v>
      </c>
      <c r="B47" s="92" t="s">
        <v>285</v>
      </c>
      <c r="C47" s="70">
        <f>C45-C46</f>
        <v>502489.0939999996</v>
      </c>
      <c r="D47" s="70">
        <f>D45-D46</f>
        <v>439938</v>
      </c>
      <c r="E47" s="70">
        <f t="shared" si="0"/>
        <v>87.55175092417038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886746.0939999996</v>
      </c>
      <c r="D49" s="70">
        <f>D45+D48</f>
        <v>776362</v>
      </c>
      <c r="E49" s="70">
        <f t="shared" si="0"/>
        <v>87.55178119792207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">
      <selection activeCell="B43" sqref="B43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2022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3782279</v>
      </c>
      <c r="C9" s="33">
        <f>C10+SUM(C12:C28)</f>
        <v>2314952</v>
      </c>
      <c r="D9" s="33">
        <f>IF(B9&lt;=0,0,C9/B9*100)</f>
        <v>61.20521516260434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1591293</v>
      </c>
      <c r="C10" s="29">
        <v>776362</v>
      </c>
      <c r="D10" s="117">
        <f>IF(B10&lt;=0,0,C10/B10*100)</f>
        <v>48.78812387159373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3039322</v>
      </c>
      <c r="C12" s="29">
        <v>1447704</v>
      </c>
      <c r="D12" s="117">
        <f aca="true" t="shared" si="0" ref="D12:D28">IF(B12&lt;=0,0,C12/B12*100)</f>
        <v>47.632465398532965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71808</v>
      </c>
      <c r="C13" s="29">
        <v>13459</v>
      </c>
      <c r="D13" s="117">
        <f t="shared" si="0"/>
        <v>18.74303698752228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-145536</v>
      </c>
      <c r="C14" s="29">
        <v>14862</v>
      </c>
      <c r="D14" s="117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227768</v>
      </c>
      <c r="C15" s="29">
        <v>-394824</v>
      </c>
      <c r="D15" s="117">
        <f t="shared" si="0"/>
        <v>-173.34480699659304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-4535</v>
      </c>
      <c r="C16" s="29">
        <v>-1178</v>
      </c>
      <c r="D16" s="117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-2164</v>
      </c>
      <c r="C17" s="29">
        <v>5310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-50416</v>
      </c>
      <c r="C18" s="29">
        <v>36944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-840611</v>
      </c>
      <c r="C19" s="29">
        <v>404169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1244</v>
      </c>
      <c r="C20" s="29">
        <v>-839</v>
      </c>
      <c r="D20" s="117">
        <f t="shared" si="0"/>
        <v>-67.44372990353698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43061</v>
      </c>
      <c r="C21" s="29">
        <v>164079</v>
      </c>
      <c r="D21" s="117">
        <f t="shared" si="0"/>
        <v>381.03852674113466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162252</v>
      </c>
      <c r="C22" s="29">
        <v>-17150</v>
      </c>
      <c r="D22" s="117">
        <f t="shared" si="0"/>
        <v>-10.569977565761901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40825</v>
      </c>
      <c r="C23" s="29">
        <v>22210</v>
      </c>
      <c r="D23" s="117">
        <f t="shared" si="0"/>
        <v>54.40293937538273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-9833</v>
      </c>
      <c r="C24" s="29">
        <v>-10162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-177674</v>
      </c>
      <c r="C25" s="29">
        <v>-100979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-3521</v>
      </c>
      <c r="C26" s="29">
        <v>-21730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-161004</v>
      </c>
      <c r="C28" s="29">
        <v>-23285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-2120218</v>
      </c>
      <c r="C29" s="33">
        <f>SUM(C30:C38)</f>
        <v>-1589564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-1964257</v>
      </c>
      <c r="C30" s="29">
        <v>-1343619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10684</v>
      </c>
      <c r="C31" s="29">
        <v>39694</v>
      </c>
      <c r="D31" s="117">
        <f aca="true" t="shared" si="1" ref="D31:D38">IF(B31&lt;=0,0,C31/B31*100)</f>
        <v>371.5275177836017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3877</v>
      </c>
      <c r="C35" s="29">
        <v>2530</v>
      </c>
      <c r="D35" s="117">
        <f t="shared" si="1"/>
        <v>65.25664173329895</v>
      </c>
      <c r="E35" s="7"/>
      <c r="F35" s="7"/>
    </row>
    <row r="36" spans="1:6" ht="14.25" thickBot="1" thickTop="1">
      <c r="A36" s="24" t="s">
        <v>101</v>
      </c>
      <c r="B36" s="29">
        <v>3430</v>
      </c>
      <c r="C36" s="29">
        <v>2417</v>
      </c>
      <c r="D36" s="117">
        <f t="shared" si="1"/>
        <v>70.466472303207</v>
      </c>
      <c r="E36" s="7"/>
      <c r="F36" s="7"/>
    </row>
    <row r="37" spans="1:6" ht="14.25" thickBot="1" thickTop="1">
      <c r="A37" s="24" t="s">
        <v>102</v>
      </c>
      <c r="B37" s="29">
        <v>9833</v>
      </c>
      <c r="C37" s="29">
        <v>10162</v>
      </c>
      <c r="D37" s="117">
        <f t="shared" si="1"/>
        <v>103.34587613139428</v>
      </c>
      <c r="E37" s="7"/>
      <c r="F37" s="7"/>
    </row>
    <row r="38" spans="1:6" ht="14.25" thickBot="1" thickTop="1">
      <c r="A38" s="24" t="s">
        <v>103</v>
      </c>
      <c r="B38" s="29">
        <v>-183785</v>
      </c>
      <c r="C38" s="29">
        <v>-300748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-2006398</v>
      </c>
      <c r="C39" s="33">
        <f>SUM(C40:C46)</f>
        <v>-353467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-1381361</v>
      </c>
      <c r="C44" s="29">
        <v>-3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-625037</v>
      </c>
      <c r="C46" s="29">
        <v>-353464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-344337</v>
      </c>
      <c r="C47" s="33">
        <f>C9+C29+C39</f>
        <v>371921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1635743</v>
      </c>
      <c r="C48" s="29">
        <v>1291406</v>
      </c>
      <c r="D48" s="117">
        <f t="shared" si="2"/>
        <v>78.94919923239776</v>
      </c>
      <c r="E48" s="7"/>
      <c r="F48" s="7"/>
    </row>
    <row r="49" spans="1:6" ht="14.25" thickBot="1" thickTop="1">
      <c r="A49" s="32" t="s">
        <v>226</v>
      </c>
      <c r="B49" s="33">
        <f>B47+B48</f>
        <v>1291406</v>
      </c>
      <c r="C49" s="33">
        <f>C47+C48</f>
        <v>1663327</v>
      </c>
      <c r="D49" s="33">
        <f t="shared" si="2"/>
        <v>128.79969583539182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D42" sqref="D42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2022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8307186</v>
      </c>
      <c r="F9" s="25"/>
      <c r="G9" s="18">
        <f aca="true" t="shared" si="0" ref="G9:G27">SUM(B9:F9)</f>
        <v>15651764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1591293</v>
      </c>
      <c r="F14" s="26"/>
      <c r="G14" s="18">
        <f t="shared" si="0"/>
        <v>1591293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-1381898</v>
      </c>
      <c r="F16" s="26"/>
      <c r="G16" s="18">
        <f t="shared" si="0"/>
        <v>-1381898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8516581</v>
      </c>
      <c r="F28" s="21">
        <f t="shared" si="1"/>
        <v>0</v>
      </c>
      <c r="G28" s="21">
        <f t="shared" si="1"/>
        <v>15861159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776362</v>
      </c>
      <c r="F33" s="26"/>
      <c r="G33" s="20">
        <f t="shared" si="2"/>
        <v>776362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-1721980</v>
      </c>
      <c r="F35" s="26"/>
      <c r="G35" s="20">
        <f t="shared" si="2"/>
        <v>-1721980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7570963</v>
      </c>
      <c r="F47" s="19">
        <f t="shared" si="3"/>
        <v>0</v>
      </c>
      <c r="G47" s="19">
        <f t="shared" si="3"/>
        <v>14915541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2022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14300287</v>
      </c>
      <c r="C8" s="125">
        <f>'Биланс на состојба'!C11</f>
        <v>14408447</v>
      </c>
      <c r="D8" s="125">
        <f>'Биланс на состојба'!D11</f>
        <v>100.756348456503</v>
      </c>
    </row>
    <row r="9" spans="1:4" ht="14.25" thickBot="1" thickTop="1">
      <c r="A9" s="126" t="s">
        <v>189</v>
      </c>
      <c r="B9" s="127">
        <f>'Биланс на состојба'!B12</f>
        <v>2793678</v>
      </c>
      <c r="C9" s="127">
        <f>'Биланс на состојба'!C12</f>
        <v>2565910</v>
      </c>
      <c r="D9" s="125">
        <f>'Биланс на состојба'!D12</f>
        <v>91.84702030799541</v>
      </c>
    </row>
    <row r="10" spans="1:4" ht="14.25" thickBot="1" thickTop="1">
      <c r="A10" s="124" t="s">
        <v>190</v>
      </c>
      <c r="B10" s="125">
        <f>'Биланс на состојба'!B13</f>
        <v>10811462</v>
      </c>
      <c r="C10" s="125">
        <f>'Биланс на состојба'!C13</f>
        <v>10960298</v>
      </c>
      <c r="D10" s="125">
        <f>'Биланс на состојба'!D13</f>
        <v>101.37665007748258</v>
      </c>
    </row>
    <row r="11" spans="1:4" ht="14.25" thickBot="1" thickTop="1">
      <c r="A11" s="128" t="s">
        <v>328</v>
      </c>
      <c r="B11" s="127">
        <f>'Биланс на состојба'!B14</f>
        <v>3123397</v>
      </c>
      <c r="C11" s="127">
        <f>'Биланс на состојба'!C14</f>
        <v>3045862</v>
      </c>
      <c r="D11" s="129">
        <f>'Биланс на состојба'!D14</f>
        <v>97.51760663149769</v>
      </c>
    </row>
    <row r="12" spans="1:4" ht="14.25" thickBot="1" thickTop="1">
      <c r="A12" s="128" t="s">
        <v>329</v>
      </c>
      <c r="B12" s="127">
        <f>'Биланс на состојба'!B15</f>
        <v>6446232</v>
      </c>
      <c r="C12" s="127">
        <f>'Биланс на состојба'!C15</f>
        <v>6043231</v>
      </c>
      <c r="D12" s="129">
        <f>'Биланс на состојба'!D15</f>
        <v>93.74827030736715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1241833</v>
      </c>
      <c r="C14" s="127">
        <f>'Биланс на состојба'!C17</f>
        <v>1871205</v>
      </c>
      <c r="D14" s="129">
        <f>'Биланс на состојба'!D17</f>
        <v>150.6808886541105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225297</v>
      </c>
      <c r="C16" s="125">
        <f>'Биланс на состојба'!C19</f>
        <v>224242</v>
      </c>
      <c r="D16" s="125">
        <f>'Биланс на состојба'!D19</f>
        <v>99.53172922852946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9765</v>
      </c>
      <c r="C19" s="127">
        <f>'Биланс на состојба'!C22</f>
        <v>7235</v>
      </c>
      <c r="D19" s="129">
        <f>'Биланс на состојба'!D22</f>
        <v>74.09114183307732</v>
      </c>
    </row>
    <row r="20" spans="1:4" ht="14.25" thickBot="1" thickTop="1">
      <c r="A20" s="131" t="s">
        <v>335</v>
      </c>
      <c r="B20" s="127">
        <f>'Биланс на состојба'!B23</f>
        <v>215532</v>
      </c>
      <c r="C20" s="127">
        <f>'Биланс на состојба'!C23</f>
        <v>217007</v>
      </c>
      <c r="D20" s="129">
        <f>'Биланс на состојба'!D23</f>
        <v>100.68435313549729</v>
      </c>
    </row>
    <row r="21" spans="1:4" ht="14.25" thickBot="1" thickTop="1">
      <c r="A21" s="131" t="s">
        <v>336</v>
      </c>
      <c r="B21" s="127">
        <f>'Биланс на состојба'!B24</f>
        <v>0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469850</v>
      </c>
      <c r="C22" s="125">
        <f>'Биланс на состојба'!C25</f>
        <v>657997</v>
      </c>
      <c r="D22" s="125">
        <f>'Биланс на состојба'!D25</f>
        <v>140.04405661381293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5583236</v>
      </c>
      <c r="C24" s="127">
        <f>'Биланс на состојба'!C27</f>
        <v>6428455</v>
      </c>
      <c r="D24" s="125">
        <f>'Биланс на состојба'!D27</f>
        <v>115.13851465350919</v>
      </c>
    </row>
    <row r="25" spans="1:4" ht="14.25" thickBot="1" thickTop="1">
      <c r="A25" s="126" t="s">
        <v>196</v>
      </c>
      <c r="B25" s="125">
        <f>'Биланс на состојба'!B28</f>
        <v>497731</v>
      </c>
      <c r="C25" s="125">
        <f>'Биланс на состојба'!C28</f>
        <v>482869</v>
      </c>
      <c r="D25" s="129">
        <f>'Биланс на состојба'!D28</f>
        <v>97.0140497578009</v>
      </c>
    </row>
    <row r="26" spans="1:4" ht="14.25" thickBot="1" thickTop="1">
      <c r="A26" s="128" t="s">
        <v>197</v>
      </c>
      <c r="B26" s="127">
        <f>'Биланс на состојба'!B29</f>
        <v>2621676</v>
      </c>
      <c r="C26" s="127">
        <f>'Биланс на состојба'!C29</f>
        <v>2850164</v>
      </c>
      <c r="D26" s="129">
        <f>'Биланс на состојба'!D29</f>
        <v>108.71534087354806</v>
      </c>
    </row>
    <row r="27" spans="1:4" ht="14.25" thickBot="1" thickTop="1">
      <c r="A27" s="128" t="s">
        <v>337</v>
      </c>
      <c r="B27" s="127">
        <f>'Биланс на состојба'!B30</f>
        <v>229509</v>
      </c>
      <c r="C27" s="127">
        <f>'Биланс на состојба'!C30</f>
        <v>225377</v>
      </c>
      <c r="D27" s="129">
        <f>'Биланс на состојба'!D30</f>
        <v>98.19963487270653</v>
      </c>
    </row>
    <row r="28" spans="1:4" ht="14.25" thickBot="1" thickTop="1">
      <c r="A28" s="128" t="s">
        <v>198</v>
      </c>
      <c r="B28" s="127">
        <f>'Биланс на состојба'!B31</f>
        <v>677897</v>
      </c>
      <c r="C28" s="127">
        <f>'Биланс на состојба'!C31</f>
        <v>978645</v>
      </c>
      <c r="D28" s="129">
        <f>'Биланс на состојба'!D31</f>
        <v>144.36485188752863</v>
      </c>
    </row>
    <row r="29" spans="1:4" ht="14.25" thickBot="1" thickTop="1">
      <c r="A29" s="126" t="s">
        <v>199</v>
      </c>
      <c r="B29" s="127">
        <f>'Биланс на состојба'!B32</f>
        <v>1291406</v>
      </c>
      <c r="C29" s="127">
        <f>'Биланс на состојба'!C32</f>
        <v>1663327</v>
      </c>
      <c r="D29" s="129">
        <f>'Биланс на состојба'!D32</f>
        <v>128.79969583539182</v>
      </c>
    </row>
    <row r="30" spans="1:4" ht="14.25" thickBot="1" thickTop="1">
      <c r="A30" s="126" t="s">
        <v>338</v>
      </c>
      <c r="B30" s="127">
        <f>'Биланс на состојба'!B33</f>
        <v>265017</v>
      </c>
      <c r="C30" s="127">
        <f>'Биланс на состојба'!C33</f>
        <v>228073</v>
      </c>
      <c r="D30" s="129">
        <f>'Биланс на состојба'!D33</f>
        <v>86.05976220393408</v>
      </c>
    </row>
    <row r="31" spans="1:4" ht="14.25" thickBot="1" thickTop="1">
      <c r="A31" s="132" t="s">
        <v>200</v>
      </c>
      <c r="B31" s="125">
        <f>'Биланс на состојба'!B34</f>
        <v>19883523</v>
      </c>
      <c r="C31" s="125">
        <f>'Биланс на состојба'!C34</f>
        <v>20836902</v>
      </c>
      <c r="D31" s="125">
        <f>'Биланс на состојба'!D34</f>
        <v>104.7948193084294</v>
      </c>
    </row>
    <row r="32" spans="1:4" ht="14.25" thickBot="1" thickTop="1">
      <c r="A32" s="126" t="s">
        <v>201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15861159</v>
      </c>
      <c r="C34" s="125">
        <f>'Биланс на состојба'!C37</f>
        <v>14915541</v>
      </c>
      <c r="D34" s="125">
        <f>'Биланс на состојба'!D37</f>
        <v>94.03815320179314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8516581</v>
      </c>
      <c r="C37" s="127">
        <f>'Биланс на состојба'!C40</f>
        <v>7570963</v>
      </c>
      <c r="D37" s="129">
        <f>'Биланс на состојба'!D40</f>
        <v>88.89674154452356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4022364</v>
      </c>
      <c r="C39" s="125">
        <f>'Биланс на состојба'!C42</f>
        <v>5921361</v>
      </c>
      <c r="D39" s="125">
        <f>'Биланс на состојба'!D42</f>
        <v>147.21096847525484</v>
      </c>
    </row>
    <row r="40" spans="1:4" ht="14.25" thickBot="1" thickTop="1">
      <c r="A40" s="132" t="s">
        <v>208</v>
      </c>
      <c r="B40" s="125">
        <f>'Биланс на состојба'!B43</f>
        <v>3122612</v>
      </c>
      <c r="C40" s="125">
        <f>'Биланс на состојба'!C43</f>
        <v>5146890</v>
      </c>
      <c r="D40" s="125">
        <f>'Биланс на состојба'!D43</f>
        <v>164.82643376762786</v>
      </c>
    </row>
    <row r="41" spans="1:4" ht="14.25" thickBot="1" thickTop="1">
      <c r="A41" s="126" t="s">
        <v>209</v>
      </c>
      <c r="B41" s="127">
        <f>'Биланс на состојба'!B44</f>
        <v>1326664</v>
      </c>
      <c r="C41" s="127">
        <f>'Биланс на состојба'!C44</f>
        <v>1683734</v>
      </c>
      <c r="D41" s="129">
        <f>'Биланс на состојба'!D44</f>
        <v>126.91487822086074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66064</v>
      </c>
      <c r="C43" s="127">
        <f>'Биланс на состојба'!C46</f>
        <v>28572</v>
      </c>
      <c r="D43" s="129">
        <f>'Биланс на состојба'!D46</f>
        <v>43.24897069508356</v>
      </c>
    </row>
    <row r="44" spans="1:4" ht="14.25" thickBot="1" thickTop="1">
      <c r="A44" s="128" t="s">
        <v>212</v>
      </c>
      <c r="B44" s="127">
        <f>'Биланс на состојба'!B47</f>
        <v>39569</v>
      </c>
      <c r="C44" s="127">
        <f>'Биланс на состојба'!C47</f>
        <v>104144</v>
      </c>
      <c r="D44" s="129">
        <f>'Биланс на состојба'!D47</f>
        <v>263.1959362126918</v>
      </c>
    </row>
    <row r="45" spans="1:4" ht="14.25" thickBot="1" thickTop="1">
      <c r="A45" s="128" t="s">
        <v>340</v>
      </c>
      <c r="B45" s="129">
        <f>'Биланс на состојба'!B48</f>
        <v>492628</v>
      </c>
      <c r="C45" s="129">
        <f>'Биланс на состојба'!C48</f>
        <v>2260649</v>
      </c>
      <c r="D45" s="129">
        <f>'Биланс на состојба'!D48</f>
        <v>458.89575907175396</v>
      </c>
    </row>
    <row r="46" spans="1:4" ht="14.25" thickBot="1" thickTop="1">
      <c r="A46" s="128" t="s">
        <v>341</v>
      </c>
      <c r="B46" s="127">
        <f>'Биланс на состојба'!B49</f>
        <v>1197687</v>
      </c>
      <c r="C46" s="127">
        <f>'Биланс на состојба'!C49</f>
        <v>1069791</v>
      </c>
      <c r="D46" s="129">
        <f>'Биланс на состојба'!D49</f>
        <v>89.32141703132788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899752</v>
      </c>
      <c r="C48" s="125">
        <f>'Биланс на состојба'!C51</f>
        <v>774471</v>
      </c>
      <c r="D48" s="125">
        <f>'Биланс на состојба'!D51</f>
        <v>86.07605206768088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777819</v>
      </c>
      <c r="C50" s="127">
        <f>'Биланс на состојба'!C53</f>
        <v>655540</v>
      </c>
      <c r="D50" s="129">
        <f>'Биланс на состојба'!D53</f>
        <v>84.27924748559755</v>
      </c>
    </row>
    <row r="51" spans="1:4" ht="14.25" thickBot="1" thickTop="1">
      <c r="A51" s="128" t="s">
        <v>216</v>
      </c>
      <c r="B51" s="127">
        <f>'Биланс на состојба'!B54</f>
        <v>64281</v>
      </c>
      <c r="C51" s="127">
        <f>'Биланс на состојба'!C54</f>
        <v>74905</v>
      </c>
      <c r="D51" s="129">
        <f>'Биланс на состојба'!D54</f>
        <v>116.52743423406606</v>
      </c>
    </row>
    <row r="52" spans="1:4" ht="14.25" thickBot="1" thickTop="1">
      <c r="A52" s="128" t="s">
        <v>343</v>
      </c>
      <c r="B52" s="127">
        <f>'Биланс на состојба'!B55</f>
        <v>57652</v>
      </c>
      <c r="C52" s="127">
        <f>'Биланс на состојба'!C55</f>
        <v>44026</v>
      </c>
      <c r="D52" s="129">
        <f>'Биланс на состојба'!D55</f>
        <v>76.36508707416915</v>
      </c>
    </row>
    <row r="53" spans="1:4" s="130" customFormat="1" ht="14.25" thickBot="1" thickTop="1">
      <c r="A53" s="124" t="s">
        <v>217</v>
      </c>
      <c r="B53" s="125">
        <f>'Биланс на состојба'!B56</f>
        <v>19883523</v>
      </c>
      <c r="C53" s="125">
        <f>'Биланс на состојба'!C56</f>
        <v>20836902</v>
      </c>
      <c r="D53" s="125">
        <f>'Биланс на состојба'!D56</f>
        <v>104.7948193084294</v>
      </c>
    </row>
    <row r="54" spans="1:4" ht="14.25" thickBot="1" thickTop="1">
      <c r="A54" s="126" t="s">
        <v>218</v>
      </c>
      <c r="B54" s="127">
        <f>'Биланс на состојба'!B57</f>
        <v>0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2022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5432367</v>
      </c>
      <c r="D11" s="125">
        <f>'Биланс на успех - природа'!D11</f>
        <v>5932884</v>
      </c>
      <c r="E11" s="125">
        <f>'Биланс на успех - природа'!E11</f>
        <v>109.21360799077087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5391016</v>
      </c>
      <c r="D12" s="129">
        <f>'Биланс на успех - природа'!D12</f>
        <v>5872399</v>
      </c>
      <c r="E12" s="129">
        <f>'Биланс на успех - природа'!E12</f>
        <v>108.92935580232002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5189852</v>
      </c>
      <c r="D13" s="158">
        <f>'Биланс на успех - природа'!D13</f>
        <v>5681921</v>
      </c>
      <c r="E13" s="129">
        <f>'Биланс на успех - природа'!E13</f>
        <v>109.48136864018474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201164</v>
      </c>
      <c r="D14" s="158">
        <f>'Биланс на успех - природа'!D14</f>
        <v>190478</v>
      </c>
      <c r="E14" s="129">
        <f>'Биланс на успех - природа'!E14</f>
        <v>94.68791632697699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41351</v>
      </c>
      <c r="D19" s="158">
        <f>'Биланс на успех - природа'!D19</f>
        <v>60485</v>
      </c>
      <c r="E19" s="129">
        <f>'Биланс на успех - природа'!E19</f>
        <v>146.27215786800804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4427990.906</v>
      </c>
      <c r="D20" s="125">
        <f>'Биланс на успех - природа'!D20</f>
        <v>5031019</v>
      </c>
      <c r="E20" s="125">
        <f>'Биланс на успех - природа'!E20</f>
        <v>113.61854861045191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853246</v>
      </c>
      <c r="D21" s="158">
        <f>'Биланс на успех - природа'!D21</f>
        <v>1228499</v>
      </c>
      <c r="E21" s="129">
        <f>'Биланс на успех - природа'!E21</f>
        <v>143.97946196056003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116052</v>
      </c>
      <c r="D22" s="158">
        <f>'Биланс на успех - природа'!D22</f>
        <v>250594</v>
      </c>
      <c r="E22" s="129">
        <f>'Биланс на успех - природа'!E22</f>
        <v>215.9325130114087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1201635</v>
      </c>
      <c r="D24" s="158">
        <f>'Биланс на успех - природа'!D24</f>
        <v>1139270</v>
      </c>
      <c r="E24" s="129">
        <f>'Биланс на успех - природа'!E24</f>
        <v>94.80998805793772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328501</v>
      </c>
      <c r="D25" s="158">
        <f>'Биланс на успех - природа'!D25</f>
        <v>348122</v>
      </c>
      <c r="E25" s="129">
        <f>'Биланс на успех - природа'!E25</f>
        <v>105.97288897141866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517419</v>
      </c>
      <c r="D26" s="158">
        <f>'Биланс на успех - природа'!D26</f>
        <v>517082</v>
      </c>
      <c r="E26" s="129">
        <f>'Биланс на успех - природа'!E26</f>
        <v>99.93486903264086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1315879</v>
      </c>
      <c r="D27" s="158">
        <f>'Биланс на успех - природа'!D27</f>
        <v>1447704</v>
      </c>
      <c r="E27" s="129">
        <f>'Биланс на успех - природа'!E27</f>
        <v>110.01801837402982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81982</v>
      </c>
      <c r="D29" s="158">
        <f>'Биланс на успех - природа'!D29</f>
        <v>84714</v>
      </c>
      <c r="E29" s="129">
        <f>'Биланс на успех - природа'!E29</f>
        <v>103.33243882803542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9885</v>
      </c>
      <c r="D30" s="158">
        <f>'Биланс на успех - природа'!D30</f>
        <v>14177</v>
      </c>
      <c r="E30" s="129">
        <f>'Биланс на успех - природа'!E30</f>
        <v>143.41932220536165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3391.906</v>
      </c>
      <c r="D31" s="158">
        <f>'Биланс на успех - природа'!D31</f>
        <v>857</v>
      </c>
      <c r="E31" s="129">
        <f>'Биланс на успех - природа'!E31</f>
        <v>25.26603036758684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1004376.0939999996</v>
      </c>
      <c r="D32" s="162">
        <f>'Биланс на успех - природа'!D32</f>
        <v>901865</v>
      </c>
      <c r="E32" s="162">
        <f>'Биланс на успех - природа'!E32</f>
        <v>89.79355496288828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29634</v>
      </c>
      <c r="D33" s="162">
        <f>'Биланс на успех - природа'!D33</f>
        <v>14054</v>
      </c>
      <c r="E33" s="125">
        <f>'Биланс на успех - природа'!E33</f>
        <v>47.4252547749207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29634</v>
      </c>
      <c r="D34" s="158">
        <f>'Биланс на успех - природа'!D34</f>
        <v>14054</v>
      </c>
      <c r="E34" s="129">
        <f>'Биланс на успех - природа'!E34</f>
        <v>47.4252547749207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29325</v>
      </c>
      <c r="D37" s="125">
        <f>'Биланс на успех - природа'!D37</f>
        <v>29826</v>
      </c>
      <c r="E37" s="125">
        <f>'Биланс на успех - природа'!E37</f>
        <v>101.7084398976982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29325</v>
      </c>
      <c r="D38" s="158">
        <f>'Биланс на успех - природа'!D38</f>
        <v>29826</v>
      </c>
      <c r="E38" s="129">
        <f>'Биланс на успех - природа'!E38</f>
        <v>101.7084398976982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1004685.0939999996</v>
      </c>
      <c r="D41" s="125">
        <f>'Биланс на успех - природа'!D41</f>
        <v>886093</v>
      </c>
      <c r="E41" s="125">
        <f>'Биланс на успех - природа'!E41</f>
        <v>88.19609301379765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1004685.0939999996</v>
      </c>
      <c r="D43" s="125">
        <f>'Биланс на успех - природа'!D43</f>
        <v>886093</v>
      </c>
      <c r="E43" s="125">
        <f>'Биланс на успех - природа'!E43</f>
        <v>88.19609301379765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117939</v>
      </c>
      <c r="D44" s="158">
        <f>'Биланс на успех - природа'!D44</f>
        <v>109731</v>
      </c>
      <c r="E44" s="129">
        <f>'Биланс на успех - природа'!E44</f>
        <v>93.04047007351258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886746.0939999996</v>
      </c>
      <c r="D45" s="125">
        <f>'Биланс на успех - природа'!D45</f>
        <v>776362</v>
      </c>
      <c r="E45" s="125">
        <f>'Биланс на успех - природа'!E45</f>
        <v>87.55178119792207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384257</v>
      </c>
      <c r="D46" s="158">
        <f>'Биланс на успех - природа'!D46</f>
        <v>336424</v>
      </c>
      <c r="E46" s="129">
        <f>'Биланс на успех - природа'!E46</f>
        <v>87.55182078660896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502489.0939999996</v>
      </c>
      <c r="D47" s="125">
        <f>'Биланс на успех - природа'!D47</f>
        <v>439938</v>
      </c>
      <c r="E47" s="125">
        <f>'Биланс на успех - природа'!E47</f>
        <v>87.55175092417038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886746.0939999996</v>
      </c>
      <c r="D49" s="125">
        <f>'Биланс на успех - природа'!D49</f>
        <v>776362</v>
      </c>
      <c r="E49" s="125">
        <f>'Биланс на успех - природа'!E49</f>
        <v>87.55178119792207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2022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3782279</v>
      </c>
      <c r="C8" s="173">
        <f>'Паричен тек'!C9</f>
        <v>2314952</v>
      </c>
      <c r="D8" s="173">
        <f>'Паричен тек'!D9</f>
        <v>61.20521516260434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1591293</v>
      </c>
      <c r="C9" s="175">
        <f>'Паричен тек'!C10</f>
        <v>776362</v>
      </c>
      <c r="D9" s="175">
        <f>'Паричен тек'!D10</f>
        <v>48.78812387159373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3039322</v>
      </c>
      <c r="C11" s="177">
        <f>'Паричен тек'!C12</f>
        <v>1447704</v>
      </c>
      <c r="D11" s="177">
        <f>'Паричен тек'!D12</f>
        <v>47.632465398532965</v>
      </c>
      <c r="E11" s="164"/>
    </row>
    <row r="12" spans="1:5" ht="16.5" customHeight="1" thickBot="1" thickTop="1">
      <c r="A12" s="176" t="s">
        <v>69</v>
      </c>
      <c r="B12" s="177">
        <f>'Паричен тек'!B13</f>
        <v>71808</v>
      </c>
      <c r="C12" s="177">
        <f>'Паричен тек'!C13</f>
        <v>13459</v>
      </c>
      <c r="D12" s="177">
        <f>'Паричен тек'!D13</f>
        <v>18.74303698752228</v>
      </c>
      <c r="E12" s="164"/>
    </row>
    <row r="13" spans="1:5" ht="16.5" customHeight="1" thickBot="1" thickTop="1">
      <c r="A13" s="176" t="s">
        <v>70</v>
      </c>
      <c r="B13" s="177">
        <f>'Паричен тек'!B14</f>
        <v>-145536</v>
      </c>
      <c r="C13" s="177">
        <f>'Паричен тек'!C14</f>
        <v>14862</v>
      </c>
      <c r="D13" s="177">
        <f>'Паричен тек'!D14</f>
        <v>0</v>
      </c>
      <c r="E13" s="164"/>
    </row>
    <row r="14" spans="1:5" ht="16.5" customHeight="1" thickBot="1" thickTop="1">
      <c r="A14" s="176" t="s">
        <v>71</v>
      </c>
      <c r="B14" s="177">
        <f>'Паричен тек'!B15</f>
        <v>227768</v>
      </c>
      <c r="C14" s="177">
        <f>'Паричен тек'!C15</f>
        <v>-394824</v>
      </c>
      <c r="D14" s="177">
        <f>'Паричен тек'!D15</f>
        <v>-173.34480699659304</v>
      </c>
      <c r="E14" s="164"/>
    </row>
    <row r="15" spans="1:5" ht="16.5" customHeight="1" thickBot="1" thickTop="1">
      <c r="A15" s="176" t="s">
        <v>72</v>
      </c>
      <c r="B15" s="177">
        <f>'Паричен тек'!B16</f>
        <v>-4535</v>
      </c>
      <c r="C15" s="177">
        <f>'Паричен тек'!C16</f>
        <v>-1178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-2164</v>
      </c>
      <c r="C16" s="177">
        <f>'Паричен тек'!C17</f>
        <v>5310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-50416</v>
      </c>
      <c r="C17" s="177">
        <f>'Паричен тек'!C18</f>
        <v>36944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-840611</v>
      </c>
      <c r="C18" s="177">
        <f>'Паричен тек'!C19</f>
        <v>404169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1244</v>
      </c>
      <c r="C19" s="177">
        <f>'Паричен тек'!C20</f>
        <v>-839</v>
      </c>
      <c r="D19" s="177">
        <f>'Паричен тек'!D20</f>
        <v>-67.44372990353698</v>
      </c>
      <c r="E19" s="164"/>
    </row>
    <row r="20" spans="1:5" ht="16.5" customHeight="1" thickBot="1" thickTop="1">
      <c r="A20" s="176" t="s">
        <v>91</v>
      </c>
      <c r="B20" s="177">
        <f>'Паричен тек'!B21</f>
        <v>43061</v>
      </c>
      <c r="C20" s="177">
        <f>'Паричен тек'!C21</f>
        <v>164079</v>
      </c>
      <c r="D20" s="177">
        <f>'Паричен тек'!D21</f>
        <v>381.03852674113466</v>
      </c>
      <c r="E20" s="164"/>
    </row>
    <row r="21" spans="1:5" ht="16.5" customHeight="1" thickBot="1" thickTop="1">
      <c r="A21" s="176" t="s">
        <v>222</v>
      </c>
      <c r="B21" s="177">
        <f>'Паричен тек'!B22</f>
        <v>162252</v>
      </c>
      <c r="C21" s="177">
        <f>'Паричен тек'!C22</f>
        <v>-17150</v>
      </c>
      <c r="D21" s="177">
        <f>'Паричен тек'!D22</f>
        <v>-10.569977565761901</v>
      </c>
      <c r="E21" s="164"/>
    </row>
    <row r="22" spans="1:5" ht="16.5" customHeight="1" thickBot="1" thickTop="1">
      <c r="A22" s="176" t="s">
        <v>76</v>
      </c>
      <c r="B22" s="177">
        <f>'Паричен тек'!B23</f>
        <v>40825</v>
      </c>
      <c r="C22" s="177">
        <f>'Паричен тек'!C23</f>
        <v>22210</v>
      </c>
      <c r="D22" s="177">
        <f>'Паричен тек'!D23</f>
        <v>54.40293937538273</v>
      </c>
      <c r="E22" s="164"/>
    </row>
    <row r="23" spans="1:5" ht="16.5" customHeight="1" thickBot="1" thickTop="1">
      <c r="A23" s="176" t="s">
        <v>77</v>
      </c>
      <c r="B23" s="177">
        <f>'Паричен тек'!B24</f>
        <v>-9833</v>
      </c>
      <c r="C23" s="177">
        <f>'Паричен тек'!C24</f>
        <v>-10162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-177674</v>
      </c>
      <c r="C24" s="177">
        <f>'Паричен тек'!C25</f>
        <v>-100979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-3521</v>
      </c>
      <c r="C25" s="177">
        <f>'Паричен тек'!C26</f>
        <v>-21730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-161004</v>
      </c>
      <c r="C27" s="177">
        <f>'Паричен тек'!C28</f>
        <v>-23285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-2120218</v>
      </c>
      <c r="C28" s="173">
        <f>'Паричен тек'!C29</f>
        <v>-1589564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-1964257</v>
      </c>
      <c r="C29" s="177">
        <f>'Паричен тек'!C30</f>
        <v>-1343619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10684</v>
      </c>
      <c r="C30" s="177">
        <f>'Паричен тек'!C31</f>
        <v>39694</v>
      </c>
      <c r="D30" s="177">
        <f>'Паричен тек'!D31</f>
        <v>371.5275177836017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3877</v>
      </c>
      <c r="C34" s="177">
        <f>'Паричен тек'!C35</f>
        <v>2530</v>
      </c>
      <c r="D34" s="177">
        <f>'Паричен тек'!D35</f>
        <v>65.25664173329895</v>
      </c>
      <c r="E34" s="164"/>
    </row>
    <row r="35" spans="1:5" ht="16.5" customHeight="1" thickBot="1" thickTop="1">
      <c r="A35" s="176" t="s">
        <v>76</v>
      </c>
      <c r="B35" s="177">
        <f>'Паричен тек'!B36</f>
        <v>3430</v>
      </c>
      <c r="C35" s="177">
        <f>'Паричен тек'!C36</f>
        <v>2417</v>
      </c>
      <c r="D35" s="177">
        <f>'Паричен тек'!D36</f>
        <v>70.466472303207</v>
      </c>
      <c r="E35" s="164"/>
    </row>
    <row r="36" spans="1:5" ht="16.5" customHeight="1" thickBot="1" thickTop="1">
      <c r="A36" s="176" t="s">
        <v>77</v>
      </c>
      <c r="B36" s="177">
        <f>'Паричен тек'!B37</f>
        <v>9833</v>
      </c>
      <c r="C36" s="177">
        <f>'Паричен тек'!C37</f>
        <v>10162</v>
      </c>
      <c r="D36" s="177">
        <f>'Паричен тек'!D37</f>
        <v>103.34587613139428</v>
      </c>
      <c r="E36" s="164"/>
    </row>
    <row r="37" spans="1:5" ht="16.5" customHeight="1" thickBot="1" thickTop="1">
      <c r="A37" s="176" t="s">
        <v>83</v>
      </c>
      <c r="B37" s="177">
        <f>'Паричен тек'!B38</f>
        <v>-183785</v>
      </c>
      <c r="C37" s="177">
        <f>'Паричен тек'!C38</f>
        <v>-300748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-2006398</v>
      </c>
      <c r="C38" s="173">
        <f>'Паричен тек'!C39</f>
        <v>-353467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-1381361</v>
      </c>
      <c r="C43" s="177">
        <f>'Паричен тек'!C44</f>
        <v>-3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-625037</v>
      </c>
      <c r="C45" s="177">
        <f>'Паричен тек'!C46</f>
        <v>-353464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-344337</v>
      </c>
      <c r="C46" s="173">
        <f>'Паричен тек'!C47</f>
        <v>371921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1635743</v>
      </c>
      <c r="C47" s="177">
        <f>'Паричен тек'!C48</f>
        <v>1291406</v>
      </c>
      <c r="D47" s="177">
        <f>'Паричен тек'!D48</f>
        <v>78.94919923239776</v>
      </c>
      <c r="E47" s="164"/>
    </row>
    <row r="48" spans="1:5" ht="16.5" customHeight="1" thickBot="1" thickTop="1">
      <c r="A48" s="172" t="s">
        <v>225</v>
      </c>
      <c r="B48" s="173">
        <f>'Паричен тек'!B49</f>
        <v>1291406</v>
      </c>
      <c r="C48" s="173">
        <f>'Паричен тек'!C49</f>
        <v>1663327</v>
      </c>
      <c r="D48" s="173">
        <f>'Паричен тек'!D49</f>
        <v>128.79969583539182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2022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8307186</v>
      </c>
      <c r="F7" s="187">
        <f>Капитал!F9</f>
        <v>0</v>
      </c>
      <c r="G7" s="188">
        <f>Капитал!G9</f>
        <v>15651764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1591293</v>
      </c>
      <c r="F12" s="190">
        <f>Капитал!F14</f>
        <v>0</v>
      </c>
      <c r="G12" s="188">
        <f>Капитал!G14</f>
        <v>1591293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-1381898</v>
      </c>
      <c r="F14" s="190">
        <f>Капитал!F16</f>
        <v>0</v>
      </c>
      <c r="G14" s="188">
        <f>Капитал!G16</f>
        <v>-1381898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8516581</v>
      </c>
      <c r="F26" s="194">
        <f>Капитал!F28</f>
        <v>0</v>
      </c>
      <c r="G26" s="194">
        <f>Капитал!G28</f>
        <v>15861159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776362</v>
      </c>
      <c r="F31" s="190">
        <f>Капитал!F33</f>
        <v>0</v>
      </c>
      <c r="G31" s="196">
        <f>Капитал!G33</f>
        <v>776362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-1721980</v>
      </c>
      <c r="F33" s="190">
        <f>Капитал!F35</f>
        <v>0</v>
      </c>
      <c r="G33" s="196">
        <f>Капитал!G35</f>
        <v>-1721980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7570963</v>
      </c>
      <c r="F45" s="194">
        <f>Капитал!F47</f>
        <v>0</v>
      </c>
      <c r="G45" s="194">
        <f>Капитал!G47</f>
        <v>14915541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2014-03-28T14:30:06Z</cp:lastPrinted>
  <dcterms:created xsi:type="dcterms:W3CDTF">2008-02-12T15:15:13Z</dcterms:created>
  <dcterms:modified xsi:type="dcterms:W3CDTF">2022-09-01T11:31:56Z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 и 12 Месечни известувања- трговски друштва - природа на трошоци (10).xls</vt:lpwstr>
  </property>
</Properties>
</file>